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45" windowHeight="4935" tabRatio="784" activeTab="0"/>
  </bookViews>
  <sheets>
    <sheet name="Known" sheetId="1" r:id="rId1"/>
    <sheet name="UnknownLarge" sheetId="2" r:id="rId2"/>
    <sheet name="UnknownSmall" sheetId="3" r:id="rId3"/>
    <sheet name="Proportion" sheetId="4" r:id="rId4"/>
    <sheet name="KnownFuji" sheetId="5" r:id="rId5"/>
    <sheet name="UnknownLargeFuji" sheetId="6" r:id="rId6"/>
    <sheet name="UnknownSmalFujil" sheetId="7" r:id="rId7"/>
    <sheet name="ProportionFuji" sheetId="8" r:id="rId8"/>
  </sheets>
  <definedNames/>
  <calcPr fullCalcOnLoad="1"/>
</workbook>
</file>

<file path=xl/sharedStrings.xml><?xml version="1.0" encoding="utf-8"?>
<sst xmlns="http://schemas.openxmlformats.org/spreadsheetml/2006/main" count="200" uniqueCount="88">
  <si>
    <t>Confidence interval of population mean</t>
  </si>
  <si>
    <t>Sample Data</t>
  </si>
  <si>
    <t>Population variance is known</t>
  </si>
  <si>
    <t>Population standard deviation</t>
  </si>
  <si>
    <t>Sample mean</t>
  </si>
  <si>
    <t>Sample size</t>
  </si>
  <si>
    <t>Variance of sample mean</t>
  </si>
  <si>
    <t>Stdev of sample mean</t>
  </si>
  <si>
    <t>SN 90% point</t>
  </si>
  <si>
    <t>SN 95% point</t>
  </si>
  <si>
    <t>SN 99% point</t>
  </si>
  <si>
    <t>90% confidence width</t>
  </si>
  <si>
    <t>95% confidence width</t>
  </si>
  <si>
    <t>99% confidence width</t>
  </si>
  <si>
    <t>99% confidence interval</t>
  </si>
  <si>
    <t>95% confidence interval</t>
  </si>
  <si>
    <t>90% confidence interval</t>
  </si>
  <si>
    <t>=CONFIDENCE(1%,$H$4,$H$7)</t>
  </si>
  <si>
    <t>=CONFIDENCE(5%,$H$4,$H$7)</t>
  </si>
  <si>
    <t>=CONFIDENCE(10%,$H$4,$H$7)</t>
  </si>
  <si>
    <t>Population information</t>
  </si>
  <si>
    <t>Sample information</t>
  </si>
  <si>
    <t>Standard normal distribution</t>
  </si>
  <si>
    <t>Lower</t>
  </si>
  <si>
    <t>Upper</t>
  </si>
  <si>
    <t>T-distribution</t>
  </si>
  <si>
    <t>T 99% point</t>
  </si>
  <si>
    <t>T 95% point</t>
  </si>
  <si>
    <t>T 90% point</t>
  </si>
  <si>
    <t>Confidence interval of population proportion</t>
  </si>
  <si>
    <t>Sample proportion</t>
  </si>
  <si>
    <t>Variance of sample proportion</t>
  </si>
  <si>
    <t>Population proprtion is unknow</t>
  </si>
  <si>
    <t>Stdev of sample proportion</t>
  </si>
  <si>
    <t>Estimated variance of x (binomial)</t>
  </si>
  <si>
    <t>=CONFIDENCE(1%,$H$4,$H$8)</t>
  </si>
  <si>
    <t>=CONFIDENCE(5%,$H$4,$H$8)</t>
  </si>
  <si>
    <t>=CONFIDENCE(10%,$H$4,$H$8)</t>
  </si>
  <si>
    <t>Population variance is unknown</t>
  </si>
  <si>
    <t>=VAR(B3:C22)</t>
  </si>
  <si>
    <t>=TINV(1%,$H$8-1)</t>
  </si>
  <si>
    <t>=TINV(5%,$H$8-1)</t>
  </si>
  <si>
    <t>=TINV(10%,$H$8-1)</t>
  </si>
  <si>
    <t>Confidence interval of population mean</t>
  </si>
  <si>
    <t>Sample Data</t>
  </si>
  <si>
    <t>Population information</t>
  </si>
  <si>
    <t>Population variance is known</t>
  </si>
  <si>
    <t>Population standard deviation</t>
  </si>
  <si>
    <t>Sample information</t>
  </si>
  <si>
    <t>Sample mean</t>
  </si>
  <si>
    <t>Sample size</t>
  </si>
  <si>
    <t>Variance of sample mean</t>
  </si>
  <si>
    <t>Stdev of sample mean</t>
  </si>
  <si>
    <t>T-distribution</t>
  </si>
  <si>
    <t>T 99% point</t>
  </si>
  <si>
    <t>T 95% point</t>
  </si>
  <si>
    <t>T 90% point</t>
  </si>
  <si>
    <t>99% confidence width</t>
  </si>
  <si>
    <t>95% confidence width</t>
  </si>
  <si>
    <t>90% confidence width</t>
  </si>
  <si>
    <t>Lower</t>
  </si>
  <si>
    <t>Upper</t>
  </si>
  <si>
    <t>99% confidence interval</t>
  </si>
  <si>
    <t>95% confidence interval</t>
  </si>
  <si>
    <t>90% confidence interval</t>
  </si>
  <si>
    <t>Confidence interval of population proportion</t>
  </si>
  <si>
    <t>Sample Data</t>
  </si>
  <si>
    <t>Population information</t>
  </si>
  <si>
    <t>Population proprtion is unknow</t>
  </si>
  <si>
    <t>Estimated variance of x (binomial)</t>
  </si>
  <si>
    <t>Sample information</t>
  </si>
  <si>
    <t>Sample proportion</t>
  </si>
  <si>
    <t>Sample size</t>
  </si>
  <si>
    <t>Variance of sample proportion</t>
  </si>
  <si>
    <t>Stdev of sample proportion</t>
  </si>
  <si>
    <t>Standard normal distribution</t>
  </si>
  <si>
    <t>SN 99% point</t>
  </si>
  <si>
    <t>SN 95% point</t>
  </si>
  <si>
    <t>SN 90% point</t>
  </si>
  <si>
    <t>Confidence interval of population mean</t>
  </si>
  <si>
    <t>99% confidence width</t>
  </si>
  <si>
    <t>95% confidence width</t>
  </si>
  <si>
    <t>90% confidence width</t>
  </si>
  <si>
    <t>Lower</t>
  </si>
  <si>
    <t>Upper</t>
  </si>
  <si>
    <t>99% confidence interval</t>
  </si>
  <si>
    <t>95% confidence interval</t>
  </si>
  <si>
    <t>90% confidence interval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</si>
</sst>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0.00000"/>
    <numFmt numFmtId="193" formatCode="0.0000"/>
    <numFmt numFmtId="194" formatCode="0.000"/>
    <numFmt numFmtId="195" formatCode="0.00000_ "/>
    <numFmt numFmtId="196" formatCode="0.0000_ "/>
    <numFmt numFmtId="197" formatCode="0.000_ "/>
    <numFmt numFmtId="198" formatCode="0.0_ "/>
    <numFmt numFmtId="199" formatCode="0.00_ "/>
    <numFmt numFmtId="200" formatCode="0.000000_ "/>
    <numFmt numFmtId="201" formatCode="0.00000000_ "/>
    <numFmt numFmtId="202" formatCode="0.0000000_ 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4"/>
      <name val="Arial"/>
      <family val="2"/>
    </font>
    <font>
      <sz val="12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196" fontId="6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196" fontId="6" fillId="0" borderId="0" xfId="0" applyNumberFormat="1" applyFont="1" applyAlignment="1" quotePrefix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96" fontId="6" fillId="0" borderId="13" xfId="0" applyNumberFormat="1" applyFont="1" applyBorder="1" applyAlignment="1">
      <alignment/>
    </xf>
    <xf numFmtId="9" fontId="6" fillId="0" borderId="10" xfId="0" applyNumberFormat="1" applyFont="1" applyBorder="1" applyAlignment="1">
      <alignment/>
    </xf>
    <xf numFmtId="196" fontId="6" fillId="0" borderId="13" xfId="0" applyNumberFormat="1" applyFont="1" applyBorder="1" applyAlignment="1" quotePrefix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196" fontId="6" fillId="34" borderId="13" xfId="0" applyNumberFormat="1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196" fontId="6" fillId="34" borderId="13" xfId="0" applyNumberFormat="1" applyFont="1" applyFill="1" applyBorder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150" zoomScaleNormal="150" zoomScalePageLayoutView="0" workbookViewId="0" topLeftCell="A1">
      <selection activeCell="G6" sqref="G6"/>
    </sheetView>
  </sheetViews>
  <sheetFormatPr defaultColWidth="9.140625" defaultRowHeight="12.75"/>
  <cols>
    <col min="1" max="1" width="4.8515625" style="2" customWidth="1"/>
    <col min="2" max="3" width="9.140625" style="2" customWidth="1"/>
    <col min="4" max="4" width="6.7109375" style="2" customWidth="1"/>
    <col min="5" max="7" width="12.8515625" style="2" customWidth="1"/>
    <col min="8" max="8" width="14.57421875" style="2" customWidth="1"/>
    <col min="9" max="9" width="12.28125" style="2" bestFit="1" customWidth="1"/>
    <col min="10" max="10" width="11.7109375" style="2" customWidth="1"/>
    <col min="11" max="16384" width="9.140625" style="2" customWidth="1"/>
  </cols>
  <sheetData>
    <row r="1" s="1" customFormat="1" ht="24.75" customHeight="1">
      <c r="A1" s="1" t="s">
        <v>0</v>
      </c>
    </row>
    <row r="2" spans="2:5" ht="15.75">
      <c r="B2" s="13" t="s">
        <v>1</v>
      </c>
      <c r="C2" s="12"/>
      <c r="E2" s="13" t="s">
        <v>20</v>
      </c>
    </row>
    <row r="3" spans="2:8" ht="15">
      <c r="B3" s="4">
        <v>80</v>
      </c>
      <c r="C3" s="4">
        <v>123</v>
      </c>
      <c r="E3" s="16" t="s">
        <v>2</v>
      </c>
      <c r="F3" s="17"/>
      <c r="G3" s="18"/>
      <c r="H3" s="19">
        <v>300</v>
      </c>
    </row>
    <row r="4" spans="2:8" ht="15">
      <c r="B4" s="4">
        <v>124</v>
      </c>
      <c r="C4" s="4">
        <v>99</v>
      </c>
      <c r="E4" s="20" t="s">
        <v>3</v>
      </c>
      <c r="F4" s="21"/>
      <c r="G4" s="22"/>
      <c r="H4" s="19">
        <f>SQRT(H3)</f>
        <v>17.320508075688775</v>
      </c>
    </row>
    <row r="5" spans="2:8" ht="15">
      <c r="B5" s="4">
        <v>120</v>
      </c>
      <c r="C5" s="4">
        <v>120</v>
      </c>
      <c r="H5" s="3"/>
    </row>
    <row r="6" spans="2:5" ht="15.75">
      <c r="B6" s="4">
        <v>121</v>
      </c>
      <c r="C6" s="4">
        <v>115</v>
      </c>
      <c r="E6" s="13" t="s">
        <v>21</v>
      </c>
    </row>
    <row r="7" spans="2:8" ht="15">
      <c r="B7" s="4">
        <v>121</v>
      </c>
      <c r="C7" s="4">
        <v>77</v>
      </c>
      <c r="E7" s="6" t="s">
        <v>4</v>
      </c>
      <c r="F7" s="7"/>
      <c r="G7" s="8"/>
      <c r="H7" s="9"/>
    </row>
    <row r="8" spans="2:8" ht="15">
      <c r="B8" s="4">
        <v>75</v>
      </c>
      <c r="C8" s="4">
        <v>127</v>
      </c>
      <c r="E8" s="6" t="s">
        <v>5</v>
      </c>
      <c r="F8" s="7"/>
      <c r="G8" s="8"/>
      <c r="H8" s="9"/>
    </row>
    <row r="9" spans="2:8" ht="15">
      <c r="B9" s="4">
        <v>123</v>
      </c>
      <c r="C9" s="4">
        <v>144</v>
      </c>
      <c r="E9" s="6" t="s">
        <v>6</v>
      </c>
      <c r="F9" s="7"/>
      <c r="G9" s="8"/>
      <c r="H9" s="9"/>
    </row>
    <row r="10" spans="2:8" ht="15">
      <c r="B10" s="4">
        <v>119</v>
      </c>
      <c r="C10" s="4">
        <v>126</v>
      </c>
      <c r="E10" s="6" t="s">
        <v>7</v>
      </c>
      <c r="F10" s="7"/>
      <c r="G10" s="8"/>
      <c r="H10" s="9"/>
    </row>
    <row r="11" spans="2:3" ht="15">
      <c r="B11" s="4">
        <v>124</v>
      </c>
      <c r="C11" s="4">
        <v>131</v>
      </c>
    </row>
    <row r="12" spans="2:5" ht="15.75">
      <c r="B12" s="4">
        <v>120</v>
      </c>
      <c r="C12" s="4">
        <v>116</v>
      </c>
      <c r="E12" s="13" t="s">
        <v>22</v>
      </c>
    </row>
    <row r="13" spans="2:8" ht="15">
      <c r="B13" s="4">
        <v>118</v>
      </c>
      <c r="C13" s="4">
        <v>131</v>
      </c>
      <c r="E13" s="10" t="s">
        <v>10</v>
      </c>
      <c r="F13" s="7"/>
      <c r="G13" s="8"/>
      <c r="H13" s="11"/>
    </row>
    <row r="14" spans="2:8" ht="15">
      <c r="B14" s="4">
        <v>119</v>
      </c>
      <c r="C14" s="4">
        <v>124</v>
      </c>
      <c r="E14" s="10" t="s">
        <v>9</v>
      </c>
      <c r="F14" s="7"/>
      <c r="G14" s="8"/>
      <c r="H14" s="11"/>
    </row>
    <row r="15" spans="2:8" ht="15">
      <c r="B15" s="4">
        <v>100</v>
      </c>
      <c r="C15" s="4">
        <v>118</v>
      </c>
      <c r="E15" s="10" t="s">
        <v>8</v>
      </c>
      <c r="F15" s="7"/>
      <c r="G15" s="8"/>
      <c r="H15" s="9"/>
    </row>
    <row r="16" spans="2:3" ht="15">
      <c r="B16" s="4">
        <v>123</v>
      </c>
      <c r="C16" s="4">
        <v>167</v>
      </c>
    </row>
    <row r="17" spans="2:5" ht="15.75">
      <c r="B17" s="4">
        <v>120</v>
      </c>
      <c r="C17" s="4">
        <v>117</v>
      </c>
      <c r="E17" s="14" t="s">
        <v>0</v>
      </c>
    </row>
    <row r="18" spans="2:11" ht="15">
      <c r="B18" s="4">
        <v>124</v>
      </c>
      <c r="C18" s="4">
        <v>120</v>
      </c>
      <c r="E18" s="10" t="s">
        <v>13</v>
      </c>
      <c r="F18" s="7"/>
      <c r="G18" s="8"/>
      <c r="H18" s="11"/>
      <c r="I18" s="11"/>
      <c r="J18" s="5"/>
      <c r="K18" s="5" t="s">
        <v>35</v>
      </c>
    </row>
    <row r="19" spans="2:11" ht="15">
      <c r="B19" s="4">
        <v>100</v>
      </c>
      <c r="C19" s="4">
        <v>78</v>
      </c>
      <c r="E19" s="10" t="s">
        <v>12</v>
      </c>
      <c r="F19" s="7"/>
      <c r="G19" s="8"/>
      <c r="H19" s="11"/>
      <c r="I19" s="11"/>
      <c r="J19" s="5"/>
      <c r="K19" s="5" t="s">
        <v>36</v>
      </c>
    </row>
    <row r="20" spans="2:11" ht="15">
      <c r="B20" s="4">
        <v>117</v>
      </c>
      <c r="C20" s="4">
        <v>119</v>
      </c>
      <c r="E20" s="10" t="s">
        <v>11</v>
      </c>
      <c r="F20" s="7"/>
      <c r="G20" s="8"/>
      <c r="H20" s="11"/>
      <c r="I20" s="11"/>
      <c r="J20" s="5"/>
      <c r="K20" s="5" t="s">
        <v>37</v>
      </c>
    </row>
    <row r="21" spans="2:3" ht="15">
      <c r="B21" s="4">
        <v>131</v>
      </c>
      <c r="C21" s="4">
        <v>155</v>
      </c>
    </row>
    <row r="22" spans="2:9" ht="15.75">
      <c r="B22" s="4">
        <v>121</v>
      </c>
      <c r="C22" s="4">
        <v>125</v>
      </c>
      <c r="H22" s="15" t="s">
        <v>23</v>
      </c>
      <c r="I22" s="15" t="s">
        <v>24</v>
      </c>
    </row>
    <row r="23" spans="5:9" ht="15">
      <c r="E23" s="10" t="s">
        <v>14</v>
      </c>
      <c r="F23" s="7"/>
      <c r="G23" s="8"/>
      <c r="H23" s="9"/>
      <c r="I23" s="11"/>
    </row>
    <row r="24" spans="5:9" ht="15">
      <c r="E24" s="10" t="s">
        <v>15</v>
      </c>
      <c r="F24" s="7"/>
      <c r="G24" s="8"/>
      <c r="H24" s="9"/>
      <c r="I24" s="11"/>
    </row>
    <row r="25" spans="5:9" ht="15">
      <c r="E25" s="10" t="s">
        <v>16</v>
      </c>
      <c r="F25" s="7"/>
      <c r="G25" s="8"/>
      <c r="H25" s="9"/>
      <c r="I25" s="1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="150" zoomScaleNormal="150" zoomScalePageLayoutView="0" workbookViewId="0" topLeftCell="D4">
      <selection activeCell="J11" sqref="J11"/>
    </sheetView>
  </sheetViews>
  <sheetFormatPr defaultColWidth="9.140625" defaultRowHeight="12.75"/>
  <cols>
    <col min="1" max="1" width="4.8515625" style="2" customWidth="1"/>
    <col min="2" max="3" width="9.140625" style="2" customWidth="1"/>
    <col min="4" max="4" width="6.7109375" style="2" customWidth="1"/>
    <col min="5" max="7" width="12.8515625" style="2" customWidth="1"/>
    <col min="8" max="8" width="14.57421875" style="2" customWidth="1"/>
    <col min="9" max="9" width="12.28125" style="2" bestFit="1" customWidth="1"/>
    <col min="10" max="10" width="11.7109375" style="2" customWidth="1"/>
    <col min="11" max="16384" width="9.140625" style="2" customWidth="1"/>
  </cols>
  <sheetData>
    <row r="1" s="1" customFormat="1" ht="24.75" customHeight="1">
      <c r="A1" s="1" t="s">
        <v>0</v>
      </c>
    </row>
    <row r="2" spans="2:5" ht="15.75">
      <c r="B2" s="13" t="s">
        <v>1</v>
      </c>
      <c r="C2" s="12"/>
      <c r="E2" s="13" t="s">
        <v>20</v>
      </c>
    </row>
    <row r="3" spans="2:8" ht="15">
      <c r="B3" s="4">
        <v>80</v>
      </c>
      <c r="C3" s="4">
        <v>123</v>
      </c>
      <c r="E3" s="16" t="s">
        <v>2</v>
      </c>
      <c r="F3" s="17"/>
      <c r="G3" s="18"/>
      <c r="H3" s="19"/>
    </row>
    <row r="4" spans="2:8" ht="15">
      <c r="B4" s="4">
        <v>124</v>
      </c>
      <c r="C4" s="4">
        <v>99</v>
      </c>
      <c r="E4" s="20" t="s">
        <v>3</v>
      </c>
      <c r="F4" s="21"/>
      <c r="G4" s="22"/>
      <c r="H4" s="19"/>
    </row>
    <row r="5" spans="2:8" ht="15">
      <c r="B5" s="4">
        <v>120</v>
      </c>
      <c r="C5" s="4">
        <v>120</v>
      </c>
      <c r="H5" s="3"/>
    </row>
    <row r="6" spans="2:5" ht="15.75">
      <c r="B6" s="4">
        <v>121</v>
      </c>
      <c r="C6" s="4">
        <v>115</v>
      </c>
      <c r="E6" s="13" t="s">
        <v>21</v>
      </c>
    </row>
    <row r="7" spans="2:8" ht="15">
      <c r="B7" s="4">
        <v>121</v>
      </c>
      <c r="C7" s="4">
        <v>77</v>
      </c>
      <c r="E7" s="6" t="s">
        <v>4</v>
      </c>
      <c r="F7" s="7"/>
      <c r="G7" s="8"/>
      <c r="H7" s="9"/>
    </row>
    <row r="8" spans="2:8" ht="15">
      <c r="B8" s="4">
        <v>75</v>
      </c>
      <c r="C8" s="4">
        <v>127</v>
      </c>
      <c r="E8" s="6" t="s">
        <v>5</v>
      </c>
      <c r="F8" s="7"/>
      <c r="G8" s="8"/>
      <c r="H8" s="9"/>
    </row>
    <row r="9" spans="2:8" ht="15">
      <c r="B9" s="4">
        <v>123</v>
      </c>
      <c r="C9" s="4">
        <v>144</v>
      </c>
      <c r="E9" s="6" t="s">
        <v>6</v>
      </c>
      <c r="F9" s="7"/>
      <c r="G9" s="8"/>
      <c r="H9" s="9"/>
    </row>
    <row r="10" spans="2:8" ht="15">
      <c r="B10" s="4">
        <v>119</v>
      </c>
      <c r="C10" s="4">
        <v>126</v>
      </c>
      <c r="E10" s="6" t="s">
        <v>7</v>
      </c>
      <c r="F10" s="7"/>
      <c r="G10" s="8"/>
      <c r="H10" s="9"/>
    </row>
    <row r="11" spans="2:3" ht="15">
      <c r="B11" s="4">
        <v>124</v>
      </c>
      <c r="C11" s="4">
        <v>131</v>
      </c>
    </row>
    <row r="12" spans="2:5" ht="15.75">
      <c r="B12" s="4">
        <v>120</v>
      </c>
      <c r="C12" s="4">
        <v>116</v>
      </c>
      <c r="E12" s="13" t="s">
        <v>22</v>
      </c>
    </row>
    <row r="13" spans="2:8" ht="15">
      <c r="B13" s="4">
        <v>118</v>
      </c>
      <c r="C13" s="4">
        <v>131</v>
      </c>
      <c r="E13" s="10" t="s">
        <v>10</v>
      </c>
      <c r="F13" s="7"/>
      <c r="G13" s="8"/>
      <c r="H13" s="9"/>
    </row>
    <row r="14" spans="2:8" ht="15">
      <c r="B14" s="4">
        <v>119</v>
      </c>
      <c r="C14" s="4">
        <v>124</v>
      </c>
      <c r="E14" s="10" t="s">
        <v>9</v>
      </c>
      <c r="F14" s="7"/>
      <c r="G14" s="8"/>
      <c r="H14" s="9"/>
    </row>
    <row r="15" spans="2:8" ht="15">
      <c r="B15" s="4">
        <v>100</v>
      </c>
      <c r="C15" s="4">
        <v>118</v>
      </c>
      <c r="E15" s="10" t="s">
        <v>8</v>
      </c>
      <c r="F15" s="7"/>
      <c r="G15" s="8"/>
      <c r="H15" s="9"/>
    </row>
    <row r="16" spans="2:3" ht="15">
      <c r="B16" s="4">
        <v>123</v>
      </c>
      <c r="C16" s="4">
        <v>167</v>
      </c>
    </row>
    <row r="17" spans="2:5" ht="15.75">
      <c r="B17" s="4">
        <v>120</v>
      </c>
      <c r="C17" s="4">
        <v>117</v>
      </c>
      <c r="E17" s="14" t="s">
        <v>0</v>
      </c>
    </row>
    <row r="18" spans="2:11" ht="15">
      <c r="B18" s="4">
        <v>124</v>
      </c>
      <c r="C18" s="4">
        <v>120</v>
      </c>
      <c r="E18" s="10" t="s">
        <v>13</v>
      </c>
      <c r="F18" s="7"/>
      <c r="G18" s="8"/>
      <c r="H18" s="9"/>
      <c r="J18" s="11"/>
      <c r="K18" s="5" t="s">
        <v>17</v>
      </c>
    </row>
    <row r="19" spans="2:11" ht="15">
      <c r="B19" s="4">
        <v>100</v>
      </c>
      <c r="C19" s="4">
        <v>78</v>
      </c>
      <c r="E19" s="10" t="s">
        <v>12</v>
      </c>
      <c r="F19" s="7"/>
      <c r="G19" s="8"/>
      <c r="H19" s="9"/>
      <c r="J19" s="11"/>
      <c r="K19" s="5" t="s">
        <v>18</v>
      </c>
    </row>
    <row r="20" spans="2:11" ht="15">
      <c r="B20" s="4">
        <v>117</v>
      </c>
      <c r="C20" s="4">
        <v>119</v>
      </c>
      <c r="E20" s="10" t="s">
        <v>11</v>
      </c>
      <c r="F20" s="7"/>
      <c r="G20" s="8"/>
      <c r="H20" s="9"/>
      <c r="J20" s="11"/>
      <c r="K20" s="5" t="s">
        <v>19</v>
      </c>
    </row>
    <row r="21" spans="2:3" ht="15">
      <c r="B21" s="4">
        <v>131</v>
      </c>
      <c r="C21" s="4">
        <v>155</v>
      </c>
    </row>
    <row r="22" spans="2:9" ht="15.75">
      <c r="B22" s="4">
        <v>121</v>
      </c>
      <c r="C22" s="4">
        <v>125</v>
      </c>
      <c r="H22" s="15" t="s">
        <v>23</v>
      </c>
      <c r="I22" s="15" t="s">
        <v>24</v>
      </c>
    </row>
    <row r="23" spans="5:9" ht="15">
      <c r="E23" s="10" t="s">
        <v>14</v>
      </c>
      <c r="F23" s="7"/>
      <c r="G23" s="8"/>
      <c r="H23" s="9"/>
      <c r="I23" s="9"/>
    </row>
    <row r="24" spans="5:9" ht="15">
      <c r="E24" s="10" t="s">
        <v>15</v>
      </c>
      <c r="F24" s="7"/>
      <c r="G24" s="8"/>
      <c r="H24" s="9"/>
      <c r="I24" s="9"/>
    </row>
    <row r="25" spans="5:9" ht="15">
      <c r="E25" s="10" t="s">
        <v>16</v>
      </c>
      <c r="F25" s="7"/>
      <c r="G25" s="8"/>
      <c r="H25" s="9"/>
      <c r="I25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="150" zoomScaleNormal="150" zoomScalePageLayoutView="0" workbookViewId="0" topLeftCell="A1">
      <selection activeCell="J26" sqref="J26"/>
    </sheetView>
  </sheetViews>
  <sheetFormatPr defaultColWidth="9.140625" defaultRowHeight="12.75"/>
  <cols>
    <col min="1" max="1" width="4.8515625" style="2" customWidth="1"/>
    <col min="2" max="3" width="9.140625" style="2" customWidth="1"/>
    <col min="4" max="4" width="6.7109375" style="2" customWidth="1"/>
    <col min="5" max="7" width="12.8515625" style="2" customWidth="1"/>
    <col min="8" max="8" width="14.57421875" style="2" customWidth="1"/>
    <col min="9" max="9" width="12.28125" style="2" bestFit="1" customWidth="1"/>
    <col min="10" max="10" width="11.7109375" style="2" customWidth="1"/>
    <col min="11" max="16384" width="9.140625" style="2" customWidth="1"/>
  </cols>
  <sheetData>
    <row r="1" s="1" customFormat="1" ht="24.75" customHeight="1">
      <c r="A1" s="1" t="s">
        <v>0</v>
      </c>
    </row>
    <row r="2" spans="2:5" ht="15.75">
      <c r="B2" s="13" t="s">
        <v>1</v>
      </c>
      <c r="C2" s="12"/>
      <c r="E2" s="13" t="s">
        <v>20</v>
      </c>
    </row>
    <row r="3" spans="2:9" ht="15">
      <c r="B3" s="4">
        <v>80</v>
      </c>
      <c r="C3" s="4">
        <v>123</v>
      </c>
      <c r="E3" s="16" t="s">
        <v>38</v>
      </c>
      <c r="F3" s="17"/>
      <c r="G3" s="18"/>
      <c r="H3" s="23">
        <f>VAR(B3:C22)</f>
        <v>333.6000000000006</v>
      </c>
      <c r="I3" s="23" t="s">
        <v>39</v>
      </c>
    </row>
    <row r="4" spans="2:8" ht="15">
      <c r="B4" s="4">
        <v>124</v>
      </c>
      <c r="C4" s="4">
        <v>99</v>
      </c>
      <c r="E4" s="20" t="s">
        <v>3</v>
      </c>
      <c r="F4" s="21"/>
      <c r="G4" s="22"/>
      <c r="H4" s="19">
        <f>SQRT(H3)</f>
        <v>18.264720090929416</v>
      </c>
    </row>
    <row r="5" spans="2:8" ht="15">
      <c r="B5" s="4">
        <v>120</v>
      </c>
      <c r="C5" s="4">
        <v>120</v>
      </c>
      <c r="H5" s="3"/>
    </row>
    <row r="6" spans="2:5" ht="15.75">
      <c r="B6" s="4">
        <v>121</v>
      </c>
      <c r="C6" s="4">
        <v>115</v>
      </c>
      <c r="E6" s="13" t="s">
        <v>21</v>
      </c>
    </row>
    <row r="7" spans="2:8" ht="15">
      <c r="B7" s="4">
        <v>121</v>
      </c>
      <c r="C7" s="4">
        <v>77</v>
      </c>
      <c r="E7" s="6" t="s">
        <v>4</v>
      </c>
      <c r="F7" s="7"/>
      <c r="G7" s="8"/>
      <c r="H7" s="9">
        <f>AVERAGE(B3:C22)</f>
        <v>118.3</v>
      </c>
    </row>
    <row r="8" spans="2:8" ht="15">
      <c r="B8" s="4">
        <v>75</v>
      </c>
      <c r="C8" s="4">
        <v>127</v>
      </c>
      <c r="E8" s="6" t="s">
        <v>5</v>
      </c>
      <c r="F8" s="7"/>
      <c r="G8" s="8"/>
      <c r="H8" s="9">
        <f>COUNT(B3:D22)</f>
        <v>40</v>
      </c>
    </row>
    <row r="9" spans="2:8" ht="15">
      <c r="B9" s="4">
        <v>123</v>
      </c>
      <c r="C9" s="4">
        <v>144</v>
      </c>
      <c r="E9" s="6" t="s">
        <v>6</v>
      </c>
      <c r="F9" s="7"/>
      <c r="G9" s="8"/>
      <c r="H9" s="9"/>
    </row>
    <row r="10" spans="2:8" ht="15">
      <c r="B10" s="4">
        <v>119</v>
      </c>
      <c r="C10" s="4">
        <v>126</v>
      </c>
      <c r="E10" s="6" t="s">
        <v>7</v>
      </c>
      <c r="F10" s="7"/>
      <c r="G10" s="8"/>
      <c r="H10" s="9"/>
    </row>
    <row r="11" spans="2:3" ht="15">
      <c r="B11" s="4">
        <v>124</v>
      </c>
      <c r="C11" s="4">
        <v>131</v>
      </c>
    </row>
    <row r="12" spans="2:5" ht="15.75">
      <c r="B12" s="4">
        <v>120</v>
      </c>
      <c r="C12" s="4">
        <v>116</v>
      </c>
      <c r="E12" s="13" t="s">
        <v>25</v>
      </c>
    </row>
    <row r="13" spans="2:9" ht="15">
      <c r="B13" s="4">
        <v>118</v>
      </c>
      <c r="C13" s="4">
        <v>131</v>
      </c>
      <c r="E13" s="10" t="s">
        <v>26</v>
      </c>
      <c r="F13" s="7"/>
      <c r="G13" s="8"/>
      <c r="H13" s="9">
        <f>TINV(1%,$H$8-1)</f>
        <v>2.707913178767522</v>
      </c>
      <c r="I13" s="11" t="s">
        <v>40</v>
      </c>
    </row>
    <row r="14" spans="2:9" ht="15">
      <c r="B14" s="4">
        <v>119</v>
      </c>
      <c r="C14" s="4">
        <v>124</v>
      </c>
      <c r="E14" s="10" t="s">
        <v>27</v>
      </c>
      <c r="F14" s="7"/>
      <c r="G14" s="8"/>
      <c r="H14" s="9">
        <f>TINV(5%,$H$8-1)</f>
        <v>2.0226909012420426</v>
      </c>
      <c r="I14" s="11" t="s">
        <v>41</v>
      </c>
    </row>
    <row r="15" spans="2:9" ht="15">
      <c r="B15" s="4">
        <v>100</v>
      </c>
      <c r="C15" s="4">
        <v>118</v>
      </c>
      <c r="E15" s="10" t="s">
        <v>28</v>
      </c>
      <c r="F15" s="7"/>
      <c r="G15" s="8"/>
      <c r="H15" s="9">
        <f>TINV(10%,$H$8-1)</f>
        <v>1.6848751221817824</v>
      </c>
      <c r="I15" s="11" t="s">
        <v>42</v>
      </c>
    </row>
    <row r="16" spans="2:3" ht="15">
      <c r="B16" s="4">
        <v>123</v>
      </c>
      <c r="C16" s="4">
        <v>167</v>
      </c>
    </row>
    <row r="17" spans="2:5" ht="15.75">
      <c r="B17" s="4">
        <v>120</v>
      </c>
      <c r="C17" s="4">
        <v>117</v>
      </c>
      <c r="E17" s="14" t="s">
        <v>0</v>
      </c>
    </row>
    <row r="18" spans="2:11" ht="15">
      <c r="B18" s="4">
        <v>124</v>
      </c>
      <c r="C18" s="4">
        <v>120</v>
      </c>
      <c r="E18" s="10" t="s">
        <v>13</v>
      </c>
      <c r="F18" s="7"/>
      <c r="G18" s="8"/>
      <c r="H18" s="11">
        <f>H13*SQRT($H$3/$H$8)</f>
        <v>7.820198217207494</v>
      </c>
      <c r="K18" s="5"/>
    </row>
    <row r="19" spans="2:11" ht="15">
      <c r="B19" s="4">
        <v>100</v>
      </c>
      <c r="C19" s="4">
        <v>78</v>
      </c>
      <c r="E19" s="10" t="s">
        <v>12</v>
      </c>
      <c r="F19" s="7"/>
      <c r="G19" s="8"/>
      <c r="H19" s="9">
        <f>H14*SQRT($H$3/$H$8)</f>
        <v>5.8413408169364445</v>
      </c>
      <c r="K19" s="5"/>
    </row>
    <row r="20" spans="2:11" ht="15">
      <c r="B20" s="4">
        <v>117</v>
      </c>
      <c r="C20" s="4">
        <v>119</v>
      </c>
      <c r="E20" s="10" t="s">
        <v>11</v>
      </c>
      <c r="F20" s="7"/>
      <c r="G20" s="8"/>
      <c r="H20" s="9">
        <f>H15*SQRT($H$3/$H$8)</f>
        <v>4.86576066397379</v>
      </c>
      <c r="K20" s="5"/>
    </row>
    <row r="21" spans="2:3" ht="15">
      <c r="B21" s="4">
        <v>131</v>
      </c>
      <c r="C21" s="4">
        <v>155</v>
      </c>
    </row>
    <row r="22" spans="2:9" ht="15.75">
      <c r="B22" s="4">
        <v>121</v>
      </c>
      <c r="C22" s="4">
        <v>125</v>
      </c>
      <c r="H22" s="15" t="s">
        <v>23</v>
      </c>
      <c r="I22" s="15" t="s">
        <v>24</v>
      </c>
    </row>
    <row r="23" spans="5:9" ht="15">
      <c r="E23" s="10" t="s">
        <v>14</v>
      </c>
      <c r="F23" s="7"/>
      <c r="G23" s="8"/>
      <c r="H23" s="9">
        <f>$H$7-H18</f>
        <v>110.4798017827925</v>
      </c>
      <c r="I23" s="9">
        <f>$H$7+H18</f>
        <v>126.12019821720749</v>
      </c>
    </row>
    <row r="24" spans="5:9" ht="15">
      <c r="E24" s="10" t="s">
        <v>15</v>
      </c>
      <c r="F24" s="7"/>
      <c r="G24" s="8"/>
      <c r="H24" s="9">
        <f>$H$7-H19</f>
        <v>112.45865918306356</v>
      </c>
      <c r="I24" s="9">
        <f>$H$7+H19</f>
        <v>124.14134081693643</v>
      </c>
    </row>
    <row r="25" spans="5:9" ht="15">
      <c r="E25" s="10" t="s">
        <v>16</v>
      </c>
      <c r="F25" s="7"/>
      <c r="G25" s="8"/>
      <c r="H25" s="9">
        <f>$H$7-H20</f>
        <v>113.43423933602621</v>
      </c>
      <c r="I25" s="9">
        <f>$H$7+H20</f>
        <v>123.16576066397378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="150" zoomScaleNormal="150" zoomScalePageLayoutView="0" workbookViewId="0" topLeftCell="A13">
      <selection activeCell="H28" sqref="H28"/>
    </sheetView>
  </sheetViews>
  <sheetFormatPr defaultColWidth="9.140625" defaultRowHeight="12.75"/>
  <cols>
    <col min="1" max="1" width="4.8515625" style="2" customWidth="1"/>
    <col min="2" max="3" width="12.421875" style="2" customWidth="1"/>
    <col min="4" max="6" width="5.00390625" style="2" customWidth="1"/>
    <col min="7" max="9" width="12.8515625" style="2" customWidth="1"/>
    <col min="10" max="10" width="14.57421875" style="2" customWidth="1"/>
    <col min="11" max="11" width="12.28125" style="2" bestFit="1" customWidth="1"/>
    <col min="12" max="12" width="11.7109375" style="2" customWidth="1"/>
    <col min="13" max="16384" width="9.140625" style="2" customWidth="1"/>
  </cols>
  <sheetData>
    <row r="1" s="1" customFormat="1" ht="24.75" customHeight="1">
      <c r="A1" s="1" t="s">
        <v>29</v>
      </c>
    </row>
    <row r="2" spans="2:7" ht="15.75">
      <c r="B2" s="13" t="s">
        <v>1</v>
      </c>
      <c r="C2" s="12"/>
      <c r="D2" s="12"/>
      <c r="E2" s="12"/>
      <c r="G2" s="13" t="s">
        <v>20</v>
      </c>
    </row>
    <row r="3" spans="2:10" ht="15">
      <c r="B3" s="4">
        <v>1</v>
      </c>
      <c r="C3" s="4">
        <v>0</v>
      </c>
      <c r="G3" s="16" t="s">
        <v>32</v>
      </c>
      <c r="H3" s="17"/>
      <c r="I3" s="18"/>
      <c r="J3" s="19"/>
    </row>
    <row r="4" spans="2:10" ht="15">
      <c r="B4" s="4">
        <v>0</v>
      </c>
      <c r="C4" s="4">
        <v>0</v>
      </c>
      <c r="G4" s="20" t="s">
        <v>34</v>
      </c>
      <c r="H4" s="21"/>
      <c r="I4" s="22"/>
      <c r="J4" s="19"/>
    </row>
    <row r="5" spans="2:3" ht="15">
      <c r="B5" s="4">
        <v>1</v>
      </c>
      <c r="C5" s="4">
        <v>1</v>
      </c>
    </row>
    <row r="6" spans="2:7" ht="15.75">
      <c r="B6" s="4">
        <v>0</v>
      </c>
      <c r="C6" s="4">
        <v>0</v>
      </c>
      <c r="G6" s="13" t="s">
        <v>21</v>
      </c>
    </row>
    <row r="7" spans="2:10" ht="15">
      <c r="B7" s="4">
        <v>0</v>
      </c>
      <c r="C7" s="4">
        <v>1</v>
      </c>
      <c r="G7" s="6" t="s">
        <v>30</v>
      </c>
      <c r="H7" s="7"/>
      <c r="I7" s="8"/>
      <c r="J7" s="9"/>
    </row>
    <row r="8" spans="2:10" ht="15">
      <c r="B8" s="4">
        <v>1</v>
      </c>
      <c r="C8" s="4">
        <v>0</v>
      </c>
      <c r="G8" s="6" t="s">
        <v>5</v>
      </c>
      <c r="H8" s="7"/>
      <c r="I8" s="8"/>
      <c r="J8" s="9"/>
    </row>
    <row r="9" spans="2:10" ht="15">
      <c r="B9" s="4">
        <v>0</v>
      </c>
      <c r="C9" s="4">
        <v>0</v>
      </c>
      <c r="G9" s="6" t="s">
        <v>31</v>
      </c>
      <c r="H9" s="7"/>
      <c r="I9" s="8"/>
      <c r="J9" s="9"/>
    </row>
    <row r="10" spans="2:10" ht="15">
      <c r="B10" s="4">
        <v>1</v>
      </c>
      <c r="C10" s="4">
        <v>1</v>
      </c>
      <c r="G10" s="6" t="s">
        <v>33</v>
      </c>
      <c r="H10" s="7"/>
      <c r="I10" s="8"/>
      <c r="J10" s="9"/>
    </row>
    <row r="11" spans="2:3" ht="15">
      <c r="B11" s="4">
        <v>1</v>
      </c>
      <c r="C11" s="4">
        <v>0</v>
      </c>
    </row>
    <row r="12" spans="2:7" ht="15.75">
      <c r="B12" s="4">
        <v>0</v>
      </c>
      <c r="C12" s="4">
        <v>1</v>
      </c>
      <c r="G12" s="13" t="s">
        <v>22</v>
      </c>
    </row>
    <row r="13" spans="2:10" ht="15">
      <c r="B13" s="4">
        <v>0</v>
      </c>
      <c r="C13" s="4">
        <v>1</v>
      </c>
      <c r="G13" s="10" t="s">
        <v>10</v>
      </c>
      <c r="H13" s="7"/>
      <c r="I13" s="8"/>
      <c r="J13" s="9"/>
    </row>
    <row r="14" spans="2:10" ht="15">
      <c r="B14" s="4">
        <v>1</v>
      </c>
      <c r="C14" s="4">
        <v>0</v>
      </c>
      <c r="G14" s="10" t="s">
        <v>9</v>
      </c>
      <c r="H14" s="7"/>
      <c r="I14" s="8"/>
      <c r="J14" s="9"/>
    </row>
    <row r="15" spans="2:10" ht="15">
      <c r="B15" s="4">
        <v>0</v>
      </c>
      <c r="C15" s="4">
        <v>0</v>
      </c>
      <c r="G15" s="10" t="s">
        <v>8</v>
      </c>
      <c r="H15" s="7"/>
      <c r="I15" s="8"/>
      <c r="J15" s="9"/>
    </row>
    <row r="16" spans="2:3" ht="15">
      <c r="B16" s="4">
        <v>0</v>
      </c>
      <c r="C16" s="4">
        <v>0</v>
      </c>
    </row>
    <row r="17" spans="2:7" ht="15.75">
      <c r="B17" s="4">
        <v>0</v>
      </c>
      <c r="C17" s="4">
        <v>0</v>
      </c>
      <c r="G17" s="14" t="s">
        <v>0</v>
      </c>
    </row>
    <row r="18" spans="2:13" ht="15">
      <c r="B18" s="4">
        <v>1</v>
      </c>
      <c r="C18" s="4">
        <v>0</v>
      </c>
      <c r="G18" s="10" t="s">
        <v>13</v>
      </c>
      <c r="H18" s="7"/>
      <c r="I18" s="8"/>
      <c r="J18" s="9"/>
      <c r="M18" s="5"/>
    </row>
    <row r="19" spans="2:13" ht="15">
      <c r="B19" s="4">
        <v>1</v>
      </c>
      <c r="C19" s="4">
        <v>0</v>
      </c>
      <c r="G19" s="10" t="s">
        <v>12</v>
      </c>
      <c r="H19" s="7"/>
      <c r="I19" s="8"/>
      <c r="J19" s="9"/>
      <c r="M19" s="5"/>
    </row>
    <row r="20" spans="2:13" ht="15">
      <c r="B20" s="4">
        <v>0</v>
      </c>
      <c r="C20" s="4">
        <v>1</v>
      </c>
      <c r="G20" s="10" t="s">
        <v>11</v>
      </c>
      <c r="H20" s="7"/>
      <c r="I20" s="8"/>
      <c r="J20" s="9"/>
      <c r="M20" s="5"/>
    </row>
    <row r="21" spans="2:3" ht="15">
      <c r="B21" s="4">
        <v>0</v>
      </c>
      <c r="C21" s="4">
        <v>1</v>
      </c>
    </row>
    <row r="22" spans="2:11" ht="15.75">
      <c r="B22" s="4">
        <v>0</v>
      </c>
      <c r="C22" s="4">
        <v>0</v>
      </c>
      <c r="J22" s="15" t="s">
        <v>23</v>
      </c>
      <c r="K22" s="15" t="s">
        <v>24</v>
      </c>
    </row>
    <row r="23" spans="2:11" ht="15">
      <c r="B23" s="4">
        <v>0</v>
      </c>
      <c r="C23" s="4">
        <v>0</v>
      </c>
      <c r="G23" s="10" t="s">
        <v>14</v>
      </c>
      <c r="H23" s="7"/>
      <c r="I23" s="8"/>
      <c r="J23" s="9"/>
      <c r="K23" s="9"/>
    </row>
    <row r="24" spans="2:11" ht="15">
      <c r="B24" s="4">
        <v>1</v>
      </c>
      <c r="C24" s="4">
        <v>0</v>
      </c>
      <c r="G24" s="10" t="s">
        <v>15</v>
      </c>
      <c r="H24" s="7"/>
      <c r="I24" s="8"/>
      <c r="J24" s="9"/>
      <c r="K24" s="9"/>
    </row>
    <row r="25" spans="2:11" ht="15">
      <c r="B25" s="4">
        <v>0</v>
      </c>
      <c r="C25" s="4">
        <v>0</v>
      </c>
      <c r="G25" s="10" t="s">
        <v>16</v>
      </c>
      <c r="H25" s="7"/>
      <c r="I25" s="8"/>
      <c r="J25" s="9"/>
      <c r="K25" s="9"/>
    </row>
    <row r="26" spans="2:3" ht="15">
      <c r="B26" s="4">
        <v>0</v>
      </c>
      <c r="C26" s="4">
        <v>1</v>
      </c>
    </row>
    <row r="27" spans="2:3" ht="15">
      <c r="B27" s="4">
        <v>1</v>
      </c>
      <c r="C27" s="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4.8515625" style="2" customWidth="1"/>
    <col min="2" max="3" width="9.140625" style="2" customWidth="1"/>
    <col min="4" max="4" width="6.7109375" style="2" customWidth="1"/>
    <col min="5" max="7" width="12.8515625" style="2" customWidth="1"/>
    <col min="8" max="8" width="14.57421875" style="2" customWidth="1"/>
    <col min="9" max="9" width="12.28125" style="2" bestFit="1" customWidth="1"/>
    <col min="10" max="10" width="11.7109375" style="2" customWidth="1"/>
    <col min="11" max="16384" width="9.140625" style="2" customWidth="1"/>
  </cols>
  <sheetData>
    <row r="1" s="1" customFormat="1" ht="24.75" customHeight="1">
      <c r="A1" s="1" t="s">
        <v>0</v>
      </c>
    </row>
    <row r="2" spans="2:5" ht="15.75">
      <c r="B2" s="13" t="s">
        <v>1</v>
      </c>
      <c r="C2" s="12"/>
      <c r="E2" s="13" t="s">
        <v>20</v>
      </c>
    </row>
    <row r="3" spans="2:8" ht="15">
      <c r="B3" s="4">
        <v>80</v>
      </c>
      <c r="C3" s="4">
        <v>123</v>
      </c>
      <c r="E3" s="16" t="s">
        <v>2</v>
      </c>
      <c r="F3" s="17"/>
      <c r="G3" s="18"/>
      <c r="H3" s="19">
        <v>300</v>
      </c>
    </row>
    <row r="4" spans="2:8" ht="15">
      <c r="B4" s="4">
        <v>124</v>
      </c>
      <c r="C4" s="4">
        <v>99</v>
      </c>
      <c r="E4" s="20" t="s">
        <v>3</v>
      </c>
      <c r="F4" s="21"/>
      <c r="G4" s="22"/>
      <c r="H4" s="19">
        <f>SQRT(H3)</f>
        <v>17.320508075688775</v>
      </c>
    </row>
    <row r="5" spans="2:8" ht="15">
      <c r="B5" s="4">
        <v>120</v>
      </c>
      <c r="C5" s="4">
        <v>120</v>
      </c>
      <c r="H5" s="3"/>
    </row>
    <row r="6" spans="2:5" ht="15.75">
      <c r="B6" s="4">
        <v>121</v>
      </c>
      <c r="C6" s="4">
        <v>115</v>
      </c>
      <c r="E6" s="13" t="s">
        <v>21</v>
      </c>
    </row>
    <row r="7" spans="2:8" ht="15">
      <c r="B7" s="4">
        <v>121</v>
      </c>
      <c r="C7" s="4">
        <v>77</v>
      </c>
      <c r="E7" s="6" t="s">
        <v>4</v>
      </c>
      <c r="F7" s="7"/>
      <c r="G7" s="8"/>
      <c r="H7" s="9">
        <f>AVERAGE(B3:C23)</f>
        <v>118.3</v>
      </c>
    </row>
    <row r="8" spans="2:8" ht="15">
      <c r="B8" s="4">
        <v>75</v>
      </c>
      <c r="C8" s="4">
        <v>127</v>
      </c>
      <c r="E8" s="6" t="s">
        <v>5</v>
      </c>
      <c r="F8" s="7"/>
      <c r="G8" s="8"/>
      <c r="H8" s="9">
        <f>COUNT(B3:C23)</f>
        <v>40</v>
      </c>
    </row>
    <row r="9" spans="2:8" ht="15">
      <c r="B9" s="4">
        <v>123</v>
      </c>
      <c r="C9" s="4">
        <v>144</v>
      </c>
      <c r="E9" s="6" t="s">
        <v>6</v>
      </c>
      <c r="F9" s="7"/>
      <c r="G9" s="8"/>
      <c r="H9" s="9">
        <f>H3/H8</f>
        <v>7.5</v>
      </c>
    </row>
    <row r="10" spans="2:8" ht="15">
      <c r="B10" s="4">
        <v>119</v>
      </c>
      <c r="C10" s="4">
        <v>126</v>
      </c>
      <c r="E10" s="6" t="s">
        <v>7</v>
      </c>
      <c r="F10" s="7"/>
      <c r="G10" s="8"/>
      <c r="H10" s="9">
        <f>SQRT(H9)</f>
        <v>2.7386127875258306</v>
      </c>
    </row>
    <row r="11" spans="2:3" ht="15">
      <c r="B11" s="4">
        <v>124</v>
      </c>
      <c r="C11" s="4">
        <v>131</v>
      </c>
    </row>
    <row r="12" spans="2:5" ht="15.75">
      <c r="B12" s="4">
        <v>120</v>
      </c>
      <c r="C12" s="4">
        <v>116</v>
      </c>
      <c r="E12" s="13" t="s">
        <v>22</v>
      </c>
    </row>
    <row r="13" spans="2:8" ht="15">
      <c r="B13" s="4">
        <v>118</v>
      </c>
      <c r="C13" s="4">
        <v>131</v>
      </c>
      <c r="E13" s="10" t="s">
        <v>10</v>
      </c>
      <c r="F13" s="7"/>
      <c r="G13" s="8"/>
      <c r="H13" s="9">
        <f>NORMSINV(99.5%)</f>
        <v>2.57582930354891</v>
      </c>
    </row>
    <row r="14" spans="2:8" ht="15">
      <c r="B14" s="4">
        <v>119</v>
      </c>
      <c r="C14" s="4">
        <v>124</v>
      </c>
      <c r="E14" s="10" t="s">
        <v>9</v>
      </c>
      <c r="F14" s="7"/>
      <c r="G14" s="8"/>
      <c r="H14" s="9">
        <f>NORMSINV(97.5%)</f>
        <v>1.959963984540054</v>
      </c>
    </row>
    <row r="15" spans="2:8" ht="15">
      <c r="B15" s="4">
        <v>100</v>
      </c>
      <c r="C15" s="4">
        <v>118</v>
      </c>
      <c r="E15" s="10" t="s">
        <v>8</v>
      </c>
      <c r="F15" s="7"/>
      <c r="G15" s="8"/>
      <c r="H15" s="9">
        <f>NORMSINV(95%)</f>
        <v>1.6448536269514724</v>
      </c>
    </row>
    <row r="16" spans="2:3" ht="15">
      <c r="B16" s="4">
        <v>123</v>
      </c>
      <c r="C16" s="4">
        <v>167</v>
      </c>
    </row>
    <row r="17" spans="2:5" ht="15.75">
      <c r="B17" s="4">
        <v>120</v>
      </c>
      <c r="C17" s="4">
        <v>117</v>
      </c>
      <c r="E17" s="14" t="s">
        <v>0</v>
      </c>
    </row>
    <row r="18" spans="2:11" ht="15">
      <c r="B18" s="4">
        <v>124</v>
      </c>
      <c r="C18" s="4">
        <v>120</v>
      </c>
      <c r="E18" s="10" t="s">
        <v>13</v>
      </c>
      <c r="F18" s="7"/>
      <c r="G18" s="8"/>
      <c r="H18" s="9">
        <f>H13*$H$10</f>
        <v>7.0541990691828</v>
      </c>
      <c r="J18" s="11">
        <f>CONFIDENCE(1%,$H$4,$H$8)</f>
        <v>7.0541990691828</v>
      </c>
      <c r="K18" s="5" t="s">
        <v>17</v>
      </c>
    </row>
    <row r="19" spans="2:11" ht="15">
      <c r="B19" s="4">
        <v>100</v>
      </c>
      <c r="C19" s="4">
        <v>78</v>
      </c>
      <c r="E19" s="10" t="s">
        <v>12</v>
      </c>
      <c r="F19" s="7"/>
      <c r="G19" s="8"/>
      <c r="H19" s="9">
        <f>H14*$H$10</f>
        <v>5.3675824311514715</v>
      </c>
      <c r="J19" s="11">
        <f>CONFIDENCE(5%,$H$4,$H$8)</f>
        <v>5.3675824311514715</v>
      </c>
      <c r="K19" s="5" t="s">
        <v>18</v>
      </c>
    </row>
    <row r="20" spans="2:11" ht="15">
      <c r="B20" s="4">
        <v>117</v>
      </c>
      <c r="C20" s="4">
        <v>119</v>
      </c>
      <c r="E20" s="10" t="s">
        <v>11</v>
      </c>
      <c r="F20" s="7"/>
      <c r="G20" s="8"/>
      <c r="H20" s="9">
        <f>H15*$H$10</f>
        <v>4.504617176377544</v>
      </c>
      <c r="J20" s="11">
        <f>CONFIDENCE(10%,$H$4,$H$8)</f>
        <v>4.504617176377544</v>
      </c>
      <c r="K20" s="5" t="s">
        <v>19</v>
      </c>
    </row>
    <row r="21" spans="2:3" ht="15">
      <c r="B21" s="4">
        <v>131</v>
      </c>
      <c r="C21" s="4">
        <v>155</v>
      </c>
    </row>
    <row r="22" spans="2:9" ht="15.75">
      <c r="B22" s="4">
        <v>121</v>
      </c>
      <c r="C22" s="4">
        <v>125</v>
      </c>
      <c r="H22" s="15" t="s">
        <v>23</v>
      </c>
      <c r="I22" s="15" t="s">
        <v>24</v>
      </c>
    </row>
    <row r="23" spans="5:9" ht="15">
      <c r="E23" s="10" t="s">
        <v>14</v>
      </c>
      <c r="F23" s="7"/>
      <c r="G23" s="8"/>
      <c r="H23" s="9">
        <f>$H$7-H18</f>
        <v>111.2458009308172</v>
      </c>
      <c r="I23" s="9">
        <f>$H$7+H18</f>
        <v>125.3541990691828</v>
      </c>
    </row>
    <row r="24" spans="5:9" ht="15">
      <c r="E24" s="10" t="s">
        <v>15</v>
      </c>
      <c r="F24" s="7"/>
      <c r="G24" s="8"/>
      <c r="H24" s="9">
        <f>$H$7-H19</f>
        <v>112.93241756884852</v>
      </c>
      <c r="I24" s="9">
        <f>$H$7+H19</f>
        <v>123.66758243115147</v>
      </c>
    </row>
    <row r="25" spans="5:9" ht="15">
      <c r="E25" s="10" t="s">
        <v>16</v>
      </c>
      <c r="F25" s="7"/>
      <c r="G25" s="8"/>
      <c r="H25" s="9">
        <f>$H$7-H20</f>
        <v>113.79538282362245</v>
      </c>
      <c r="I25" s="9">
        <f>$H$7+H20</f>
        <v>122.80461717637755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4.8515625" style="2" customWidth="1"/>
    <col min="2" max="3" width="9.140625" style="2" customWidth="1"/>
    <col min="4" max="4" width="6.7109375" style="2" customWidth="1"/>
    <col min="5" max="7" width="12.8515625" style="2" customWidth="1"/>
    <col min="8" max="8" width="14.57421875" style="2" customWidth="1"/>
    <col min="9" max="9" width="12.28125" style="2" bestFit="1" customWidth="1"/>
    <col min="10" max="10" width="11.7109375" style="2" customWidth="1"/>
    <col min="11" max="16384" width="9.140625" style="2" customWidth="1"/>
  </cols>
  <sheetData>
    <row r="1" s="1" customFormat="1" ht="24.75" customHeight="1">
      <c r="A1" s="1" t="s">
        <v>0</v>
      </c>
    </row>
    <row r="2" spans="2:5" ht="15.75">
      <c r="B2" s="13" t="s">
        <v>1</v>
      </c>
      <c r="C2" s="12"/>
      <c r="E2" s="13" t="s">
        <v>20</v>
      </c>
    </row>
    <row r="3" spans="2:8" ht="15">
      <c r="B3" s="4">
        <v>80</v>
      </c>
      <c r="C3" s="4">
        <v>123</v>
      </c>
      <c r="E3" s="16" t="s">
        <v>2</v>
      </c>
      <c r="F3" s="17"/>
      <c r="G3" s="18"/>
      <c r="H3" s="19">
        <f>VARP(B3:C22)</f>
        <v>325.26</v>
      </c>
    </row>
    <row r="4" spans="2:8" ht="15">
      <c r="B4" s="4">
        <v>124</v>
      </c>
      <c r="C4" s="4">
        <v>99</v>
      </c>
      <c r="E4" s="20" t="s">
        <v>3</v>
      </c>
      <c r="F4" s="21"/>
      <c r="G4" s="22"/>
      <c r="H4" s="19">
        <f>SQRT(H3)</f>
        <v>18.034966038226965</v>
      </c>
    </row>
    <row r="5" spans="2:8" ht="15">
      <c r="B5" s="4">
        <v>120</v>
      </c>
      <c r="C5" s="4">
        <v>120</v>
      </c>
      <c r="H5" s="3"/>
    </row>
    <row r="6" spans="2:5" ht="15.75">
      <c r="B6" s="4">
        <v>121</v>
      </c>
      <c r="C6" s="4">
        <v>115</v>
      </c>
      <c r="E6" s="13" t="s">
        <v>21</v>
      </c>
    </row>
    <row r="7" spans="2:8" ht="15">
      <c r="B7" s="4">
        <v>121</v>
      </c>
      <c r="C7" s="4">
        <v>77</v>
      </c>
      <c r="E7" s="6" t="s">
        <v>4</v>
      </c>
      <c r="F7" s="7"/>
      <c r="G7" s="8"/>
      <c r="H7" s="9">
        <f>AVERAGE(B3:C22)</f>
        <v>118.3</v>
      </c>
    </row>
    <row r="8" spans="2:8" ht="15">
      <c r="B8" s="4">
        <v>75</v>
      </c>
      <c r="C8" s="4">
        <v>127</v>
      </c>
      <c r="E8" s="6" t="s">
        <v>5</v>
      </c>
      <c r="F8" s="7"/>
      <c r="G8" s="8"/>
      <c r="H8" s="9">
        <f>COUNT(B3:C22)</f>
        <v>40</v>
      </c>
    </row>
    <row r="9" spans="2:8" ht="15">
      <c r="B9" s="4">
        <v>123</v>
      </c>
      <c r="C9" s="4">
        <v>144</v>
      </c>
      <c r="E9" s="6" t="s">
        <v>6</v>
      </c>
      <c r="F9" s="7"/>
      <c r="G9" s="8"/>
      <c r="H9" s="9">
        <f>H3/H8</f>
        <v>8.131499999999999</v>
      </c>
    </row>
    <row r="10" spans="2:8" ht="15">
      <c r="B10" s="4">
        <v>119</v>
      </c>
      <c r="C10" s="4">
        <v>126</v>
      </c>
      <c r="E10" s="6" t="s">
        <v>7</v>
      </c>
      <c r="F10" s="7"/>
      <c r="G10" s="8"/>
      <c r="H10" s="9">
        <f>SQRT(H9)</f>
        <v>2.8515785102290274</v>
      </c>
    </row>
    <row r="11" spans="2:3" ht="15">
      <c r="B11" s="4">
        <v>124</v>
      </c>
      <c r="C11" s="4">
        <v>131</v>
      </c>
    </row>
    <row r="12" spans="2:5" ht="15.75">
      <c r="B12" s="4">
        <v>120</v>
      </c>
      <c r="C12" s="4">
        <v>116</v>
      </c>
      <c r="E12" s="13" t="s">
        <v>22</v>
      </c>
    </row>
    <row r="13" spans="2:8" ht="15">
      <c r="B13" s="4">
        <v>118</v>
      </c>
      <c r="C13" s="4">
        <v>131</v>
      </c>
      <c r="E13" s="10" t="s">
        <v>10</v>
      </c>
      <c r="F13" s="7"/>
      <c r="G13" s="8"/>
      <c r="H13" s="9">
        <f>NORMSINV(99.5%)</f>
        <v>2.57582930354891</v>
      </c>
    </row>
    <row r="14" spans="2:8" ht="15">
      <c r="B14" s="4">
        <v>119</v>
      </c>
      <c r="C14" s="4">
        <v>124</v>
      </c>
      <c r="E14" s="10" t="s">
        <v>9</v>
      </c>
      <c r="F14" s="7"/>
      <c r="G14" s="8"/>
      <c r="H14" s="9">
        <f>NORMSINV(97.5%)</f>
        <v>1.959963984540054</v>
      </c>
    </row>
    <row r="15" spans="2:8" ht="15">
      <c r="B15" s="4">
        <v>100</v>
      </c>
      <c r="C15" s="4">
        <v>118</v>
      </c>
      <c r="E15" s="10" t="s">
        <v>8</v>
      </c>
      <c r="F15" s="7"/>
      <c r="G15" s="8"/>
      <c r="H15" s="9">
        <f>NORMSINV(95%)</f>
        <v>1.6448536269514724</v>
      </c>
    </row>
    <row r="16" spans="2:3" ht="15">
      <c r="B16" s="4">
        <v>123</v>
      </c>
      <c r="C16" s="4">
        <v>167</v>
      </c>
    </row>
    <row r="17" spans="2:5" ht="15.75">
      <c r="B17" s="4">
        <v>120</v>
      </c>
      <c r="C17" s="4">
        <v>117</v>
      </c>
      <c r="E17" s="14" t="s">
        <v>0</v>
      </c>
    </row>
    <row r="18" spans="2:11" ht="15">
      <c r="B18" s="4">
        <v>124</v>
      </c>
      <c r="C18" s="4">
        <v>120</v>
      </c>
      <c r="E18" s="10" t="s">
        <v>13</v>
      </c>
      <c r="F18" s="7"/>
      <c r="G18" s="8"/>
      <c r="H18" s="9">
        <f>H13*$H$10</f>
        <v>7.345179488018275</v>
      </c>
      <c r="J18" s="11">
        <f>CONFIDENCE(1%,$H$4,$H$8)</f>
        <v>7.345179488018275</v>
      </c>
      <c r="K18" s="5" t="s">
        <v>17</v>
      </c>
    </row>
    <row r="19" spans="2:11" ht="15">
      <c r="B19" s="4">
        <v>100</v>
      </c>
      <c r="C19" s="4">
        <v>78</v>
      </c>
      <c r="E19" s="10" t="s">
        <v>12</v>
      </c>
      <c r="F19" s="7"/>
      <c r="G19" s="8"/>
      <c r="H19" s="9">
        <f>H14*$H$10</f>
        <v>5.588991179137276</v>
      </c>
      <c r="J19" s="11">
        <f>CONFIDENCE(5%,$H$4,$H$8)</f>
        <v>5.588991179137276</v>
      </c>
      <c r="K19" s="5" t="s">
        <v>18</v>
      </c>
    </row>
    <row r="20" spans="2:11" ht="15">
      <c r="B20" s="4">
        <v>117</v>
      </c>
      <c r="C20" s="4">
        <v>119</v>
      </c>
      <c r="E20" s="10" t="s">
        <v>11</v>
      </c>
      <c r="F20" s="7"/>
      <c r="G20" s="8"/>
      <c r="H20" s="9">
        <f>H15*$H$10</f>
        <v>4.690429255087092</v>
      </c>
      <c r="J20" s="11">
        <f>CONFIDENCE(10%,$H$4,$H$8)</f>
        <v>4.690429255087092</v>
      </c>
      <c r="K20" s="5" t="s">
        <v>19</v>
      </c>
    </row>
    <row r="21" spans="2:3" ht="15">
      <c r="B21" s="4">
        <v>131</v>
      </c>
      <c r="C21" s="4">
        <v>155</v>
      </c>
    </row>
    <row r="22" spans="2:9" ht="15.75">
      <c r="B22" s="4">
        <v>121</v>
      </c>
      <c r="C22" s="4">
        <v>125</v>
      </c>
      <c r="H22" s="15" t="s">
        <v>23</v>
      </c>
      <c r="I22" s="15" t="s">
        <v>24</v>
      </c>
    </row>
    <row r="23" spans="5:9" ht="15">
      <c r="E23" s="10" t="s">
        <v>14</v>
      </c>
      <c r="F23" s="7"/>
      <c r="G23" s="8"/>
      <c r="H23" s="9">
        <f>$H$7-H18</f>
        <v>110.95482051198172</v>
      </c>
      <c r="I23" s="9">
        <f>$H$7+H18</f>
        <v>125.64517948801827</v>
      </c>
    </row>
    <row r="24" spans="5:9" ht="15">
      <c r="E24" s="10" t="s">
        <v>15</v>
      </c>
      <c r="F24" s="7"/>
      <c r="G24" s="8"/>
      <c r="H24" s="9">
        <f>$H$7-H19</f>
        <v>112.71100882086272</v>
      </c>
      <c r="I24" s="9">
        <f>$H$7+H19</f>
        <v>123.88899117913728</v>
      </c>
    </row>
    <row r="25" spans="5:9" ht="15">
      <c r="E25" s="10" t="s">
        <v>16</v>
      </c>
      <c r="F25" s="7"/>
      <c r="G25" s="8"/>
      <c r="H25" s="9">
        <f>$H$7-H20</f>
        <v>113.6095707449129</v>
      </c>
      <c r="I25" s="9">
        <f>$H$7+H20</f>
        <v>122.9904292550871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4.8515625" style="2" customWidth="1"/>
    <col min="2" max="3" width="9.140625" style="2" customWidth="1"/>
    <col min="4" max="4" width="6.7109375" style="2" customWidth="1"/>
    <col min="5" max="7" width="12.8515625" style="2" customWidth="1"/>
    <col min="8" max="8" width="14.57421875" style="2" customWidth="1"/>
    <col min="9" max="9" width="12.28125" style="2" bestFit="1" customWidth="1"/>
    <col min="10" max="10" width="11.7109375" style="2" customWidth="1"/>
    <col min="11" max="16384" width="9.140625" style="2" customWidth="1"/>
  </cols>
  <sheetData>
    <row r="1" s="1" customFormat="1" ht="24.75" customHeight="1">
      <c r="A1" s="1" t="s">
        <v>43</v>
      </c>
    </row>
    <row r="2" spans="2:5" ht="15.75">
      <c r="B2" s="13" t="s">
        <v>44</v>
      </c>
      <c r="C2" s="12"/>
      <c r="E2" s="13" t="s">
        <v>45</v>
      </c>
    </row>
    <row r="3" spans="2:8" ht="15">
      <c r="B3" s="4">
        <v>80</v>
      </c>
      <c r="C3" s="4">
        <v>123</v>
      </c>
      <c r="E3" s="16" t="s">
        <v>46</v>
      </c>
      <c r="F3" s="17"/>
      <c r="G3" s="18"/>
      <c r="H3" s="19">
        <f>VAR(B3:C22)</f>
        <v>333.6000000000006</v>
      </c>
    </row>
    <row r="4" spans="2:8" ht="15">
      <c r="B4" s="4">
        <v>124</v>
      </c>
      <c r="C4" s="4">
        <v>99</v>
      </c>
      <c r="E4" s="20" t="s">
        <v>47</v>
      </c>
      <c r="F4" s="21"/>
      <c r="G4" s="22"/>
      <c r="H4" s="19">
        <f>SQRT(H3)</f>
        <v>18.264720090929416</v>
      </c>
    </row>
    <row r="5" spans="2:8" ht="15">
      <c r="B5" s="4">
        <v>120</v>
      </c>
      <c r="C5" s="4">
        <v>120</v>
      </c>
      <c r="H5" s="3"/>
    </row>
    <row r="6" spans="2:5" ht="15.75">
      <c r="B6" s="4">
        <v>121</v>
      </c>
      <c r="C6" s="4">
        <v>115</v>
      </c>
      <c r="E6" s="13" t="s">
        <v>48</v>
      </c>
    </row>
    <row r="7" spans="2:8" ht="15">
      <c r="B7" s="4">
        <v>121</v>
      </c>
      <c r="C7" s="4">
        <v>77</v>
      </c>
      <c r="E7" s="6" t="s">
        <v>49</v>
      </c>
      <c r="F7" s="7"/>
      <c r="G7" s="8"/>
      <c r="H7" s="9">
        <f>AVERAGE(B3:C22)</f>
        <v>118.3</v>
      </c>
    </row>
    <row r="8" spans="2:8" ht="15">
      <c r="B8" s="4">
        <v>75</v>
      </c>
      <c r="C8" s="4">
        <v>127</v>
      </c>
      <c r="E8" s="6" t="s">
        <v>50</v>
      </c>
      <c r="F8" s="7"/>
      <c r="G8" s="8"/>
      <c r="H8" s="9">
        <f>COUNT(B3:C22)</f>
        <v>40</v>
      </c>
    </row>
    <row r="9" spans="2:8" ht="15">
      <c r="B9" s="4">
        <v>123</v>
      </c>
      <c r="C9" s="4">
        <v>144</v>
      </c>
      <c r="E9" s="6" t="s">
        <v>51</v>
      </c>
      <c r="F9" s="7"/>
      <c r="G9" s="8"/>
      <c r="H9" s="9">
        <f>H3/H8</f>
        <v>8.340000000000014</v>
      </c>
    </row>
    <row r="10" spans="2:8" ht="15">
      <c r="B10" s="4">
        <v>119</v>
      </c>
      <c r="C10" s="4">
        <v>126</v>
      </c>
      <c r="E10" s="6" t="s">
        <v>52</v>
      </c>
      <c r="F10" s="7"/>
      <c r="G10" s="8"/>
      <c r="H10" s="9">
        <f>SQRT(H9)</f>
        <v>2.8879058156387325</v>
      </c>
    </row>
    <row r="11" spans="2:3" ht="15">
      <c r="B11" s="4">
        <v>124</v>
      </c>
      <c r="C11" s="4">
        <v>131</v>
      </c>
    </row>
    <row r="12" spans="2:5" ht="15.75">
      <c r="B12" s="4">
        <v>120</v>
      </c>
      <c r="C12" s="4">
        <v>116</v>
      </c>
      <c r="E12" s="13" t="s">
        <v>53</v>
      </c>
    </row>
    <row r="13" spans="2:8" ht="15">
      <c r="B13" s="4">
        <v>118</v>
      </c>
      <c r="C13" s="4">
        <v>131</v>
      </c>
      <c r="E13" s="10" t="s">
        <v>54</v>
      </c>
      <c r="F13" s="7"/>
      <c r="G13" s="8"/>
      <c r="H13" s="9">
        <f>TINV(1%,$H$8-1)</f>
        <v>2.707913178767522</v>
      </c>
    </row>
    <row r="14" spans="2:8" ht="15">
      <c r="B14" s="4">
        <v>119</v>
      </c>
      <c r="C14" s="4">
        <v>124</v>
      </c>
      <c r="E14" s="10" t="s">
        <v>55</v>
      </c>
      <c r="F14" s="7"/>
      <c r="G14" s="8"/>
      <c r="H14" s="9">
        <f>TINV(5%,$H$8-1)</f>
        <v>2.0226909012420426</v>
      </c>
    </row>
    <row r="15" spans="2:8" ht="15">
      <c r="B15" s="4">
        <v>100</v>
      </c>
      <c r="C15" s="4">
        <v>118</v>
      </c>
      <c r="E15" s="10" t="s">
        <v>56</v>
      </c>
      <c r="F15" s="7"/>
      <c r="G15" s="8"/>
      <c r="H15" s="9">
        <f>TINV(10%,$H$8-1)</f>
        <v>1.6848751221817824</v>
      </c>
    </row>
    <row r="16" spans="2:3" ht="15">
      <c r="B16" s="4">
        <v>123</v>
      </c>
      <c r="C16" s="4">
        <v>167</v>
      </c>
    </row>
    <row r="17" spans="2:5" ht="15.75">
      <c r="B17" s="4">
        <v>120</v>
      </c>
      <c r="C17" s="4">
        <v>117</v>
      </c>
      <c r="E17" s="14" t="s">
        <v>43</v>
      </c>
    </row>
    <row r="18" spans="2:11" ht="15">
      <c r="B18" s="4">
        <v>124</v>
      </c>
      <c r="C18" s="4">
        <v>120</v>
      </c>
      <c r="E18" s="10" t="s">
        <v>57</v>
      </c>
      <c r="F18" s="7"/>
      <c r="G18" s="8"/>
      <c r="H18" s="9">
        <f>H13*$H$10</f>
        <v>7.820198217207494</v>
      </c>
      <c r="K18" s="5"/>
    </row>
    <row r="19" spans="2:11" ht="15">
      <c r="B19" s="4">
        <v>100</v>
      </c>
      <c r="C19" s="4">
        <v>78</v>
      </c>
      <c r="E19" s="10" t="s">
        <v>58</v>
      </c>
      <c r="F19" s="7"/>
      <c r="G19" s="8"/>
      <c r="H19" s="9">
        <f>H14*$H$10</f>
        <v>5.8413408169364445</v>
      </c>
      <c r="K19" s="5"/>
    </row>
    <row r="20" spans="2:11" ht="15">
      <c r="B20" s="4">
        <v>117</v>
      </c>
      <c r="C20" s="4">
        <v>119</v>
      </c>
      <c r="E20" s="10" t="s">
        <v>59</v>
      </c>
      <c r="F20" s="7"/>
      <c r="G20" s="8"/>
      <c r="H20" s="9">
        <f>H15*$H$10</f>
        <v>4.86576066397379</v>
      </c>
      <c r="K20" s="5"/>
    </row>
    <row r="21" spans="2:3" ht="15">
      <c r="B21" s="4">
        <v>131</v>
      </c>
      <c r="C21" s="4">
        <v>155</v>
      </c>
    </row>
    <row r="22" spans="2:9" ht="15.75">
      <c r="B22" s="4">
        <v>121</v>
      </c>
      <c r="C22" s="4">
        <v>125</v>
      </c>
      <c r="H22" s="15" t="s">
        <v>60</v>
      </c>
      <c r="I22" s="15" t="s">
        <v>61</v>
      </c>
    </row>
    <row r="23" spans="5:9" ht="15">
      <c r="E23" s="10" t="s">
        <v>62</v>
      </c>
      <c r="F23" s="7"/>
      <c r="G23" s="8"/>
      <c r="H23" s="9">
        <f>$H$7-H18</f>
        <v>110.4798017827925</v>
      </c>
      <c r="I23" s="9">
        <f>$H$7+H18</f>
        <v>126.12019821720749</v>
      </c>
    </row>
    <row r="24" spans="5:9" ht="15">
      <c r="E24" s="10" t="s">
        <v>63</v>
      </c>
      <c r="F24" s="7"/>
      <c r="G24" s="8"/>
      <c r="H24" s="9">
        <f>$H$7-H19</f>
        <v>112.45865918306356</v>
      </c>
      <c r="I24" s="9">
        <f>$H$7+H19</f>
        <v>124.14134081693643</v>
      </c>
    </row>
    <row r="25" spans="5:9" ht="15">
      <c r="E25" s="10" t="s">
        <v>64</v>
      </c>
      <c r="F25" s="7"/>
      <c r="G25" s="8"/>
      <c r="H25" s="9">
        <f>$H$7-H20</f>
        <v>113.43423933602621</v>
      </c>
      <c r="I25" s="9">
        <f>$H$7+H20</f>
        <v>123.16576066397378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4.8515625" style="2" customWidth="1"/>
    <col min="2" max="3" width="12.421875" style="2" customWidth="1"/>
    <col min="4" max="6" width="5.00390625" style="2" customWidth="1"/>
    <col min="7" max="9" width="12.8515625" style="2" customWidth="1"/>
    <col min="10" max="10" width="14.57421875" style="2" customWidth="1"/>
    <col min="11" max="11" width="12.28125" style="2" bestFit="1" customWidth="1"/>
    <col min="12" max="12" width="11.7109375" style="2" customWidth="1"/>
    <col min="13" max="16384" width="9.140625" style="2" customWidth="1"/>
  </cols>
  <sheetData>
    <row r="1" s="1" customFormat="1" ht="24.75" customHeight="1">
      <c r="A1" s="1" t="s">
        <v>65</v>
      </c>
    </row>
    <row r="2" spans="2:7" ht="15.75">
      <c r="B2" s="13" t="s">
        <v>66</v>
      </c>
      <c r="C2" s="12"/>
      <c r="D2" s="12"/>
      <c r="E2" s="12"/>
      <c r="G2" s="13" t="s">
        <v>67</v>
      </c>
    </row>
    <row r="3" spans="2:10" ht="15">
      <c r="B3" s="4">
        <v>1</v>
      </c>
      <c r="C3" s="4">
        <v>0</v>
      </c>
      <c r="G3" s="16" t="s">
        <v>68</v>
      </c>
      <c r="H3" s="17"/>
      <c r="I3" s="18"/>
      <c r="J3" s="19">
        <f>J7</f>
        <v>0.36</v>
      </c>
    </row>
    <row r="4" spans="2:10" ht="15">
      <c r="B4" s="4">
        <v>0</v>
      </c>
      <c r="C4" s="4">
        <v>0</v>
      </c>
      <c r="G4" s="20" t="s">
        <v>69</v>
      </c>
      <c r="H4" s="21"/>
      <c r="I4" s="22"/>
      <c r="J4" s="19">
        <f>J3*(1-J3)*J8</f>
        <v>11.52</v>
      </c>
    </row>
    <row r="5" spans="2:3" ht="15">
      <c r="B5" s="4">
        <v>1</v>
      </c>
      <c r="C5" s="4">
        <v>1</v>
      </c>
    </row>
    <row r="6" spans="2:7" ht="15.75">
      <c r="B6" s="4">
        <v>0</v>
      </c>
      <c r="C6" s="4">
        <v>0</v>
      </c>
      <c r="G6" s="13" t="s">
        <v>70</v>
      </c>
    </row>
    <row r="7" spans="2:10" ht="15">
      <c r="B7" s="4">
        <v>0</v>
      </c>
      <c r="C7" s="4">
        <v>1</v>
      </c>
      <c r="G7" s="6" t="s">
        <v>71</v>
      </c>
      <c r="H7" s="7"/>
      <c r="I7" s="8"/>
      <c r="J7" s="9">
        <f>AVERAGE(B3:E27)</f>
        <v>0.36</v>
      </c>
    </row>
    <row r="8" spans="2:10" ht="15">
      <c r="B8" s="4">
        <v>1</v>
      </c>
      <c r="C8" s="4">
        <v>0</v>
      </c>
      <c r="G8" s="6" t="s">
        <v>72</v>
      </c>
      <c r="H8" s="7"/>
      <c r="I8" s="8"/>
      <c r="J8" s="9">
        <f>COUNT(B3:E27)</f>
        <v>50</v>
      </c>
    </row>
    <row r="9" spans="2:10" ht="15">
      <c r="B9" s="4">
        <v>0</v>
      </c>
      <c r="C9" s="4">
        <v>0</v>
      </c>
      <c r="G9" s="6" t="s">
        <v>73</v>
      </c>
      <c r="H9" s="7"/>
      <c r="I9" s="8"/>
      <c r="J9" s="9">
        <f>J7*(1-J7)/J8</f>
        <v>0.004608</v>
      </c>
    </row>
    <row r="10" spans="2:10" ht="15">
      <c r="B10" s="4">
        <v>1</v>
      </c>
      <c r="C10" s="4">
        <v>1</v>
      </c>
      <c r="G10" s="6" t="s">
        <v>74</v>
      </c>
      <c r="H10" s="7"/>
      <c r="I10" s="8"/>
      <c r="J10" s="9">
        <f>SQRT(J9)</f>
        <v>0.06788225099390856</v>
      </c>
    </row>
    <row r="11" spans="2:3" ht="15">
      <c r="B11" s="4">
        <v>1</v>
      </c>
      <c r="C11" s="4">
        <v>0</v>
      </c>
    </row>
    <row r="12" spans="2:7" ht="15.75">
      <c r="B12" s="4">
        <v>0</v>
      </c>
      <c r="C12" s="4">
        <v>1</v>
      </c>
      <c r="G12" s="13" t="s">
        <v>75</v>
      </c>
    </row>
    <row r="13" spans="2:10" ht="15">
      <c r="B13" s="4">
        <v>0</v>
      </c>
      <c r="C13" s="4">
        <v>1</v>
      </c>
      <c r="G13" s="10" t="s">
        <v>76</v>
      </c>
      <c r="H13" s="7"/>
      <c r="I13" s="8"/>
      <c r="J13" s="9">
        <f>NORMSINV(99.5%)</f>
        <v>2.57582930354891</v>
      </c>
    </row>
    <row r="14" spans="2:10" ht="15">
      <c r="B14" s="4">
        <v>1</v>
      </c>
      <c r="C14" s="4">
        <v>0</v>
      </c>
      <c r="G14" s="10" t="s">
        <v>77</v>
      </c>
      <c r="H14" s="7"/>
      <c r="I14" s="8"/>
      <c r="J14" s="9">
        <f>NORMSINV(97.5%)</f>
        <v>1.959963984540054</v>
      </c>
    </row>
    <row r="15" spans="2:10" ht="15">
      <c r="B15" s="4">
        <v>0</v>
      </c>
      <c r="C15" s="4">
        <v>0</v>
      </c>
      <c r="G15" s="10" t="s">
        <v>78</v>
      </c>
      <c r="H15" s="7"/>
      <c r="I15" s="8"/>
      <c r="J15" s="9">
        <f>NORMSINV(95%)</f>
        <v>1.6448536269514724</v>
      </c>
    </row>
    <row r="16" spans="2:3" ht="15">
      <c r="B16" s="4">
        <v>0</v>
      </c>
      <c r="C16" s="4">
        <v>0</v>
      </c>
    </row>
    <row r="17" spans="2:7" ht="15.75">
      <c r="B17" s="4">
        <v>0</v>
      </c>
      <c r="C17" s="4">
        <v>0</v>
      </c>
      <c r="G17" s="14" t="s">
        <v>79</v>
      </c>
    </row>
    <row r="18" spans="2:13" ht="15">
      <c r="B18" s="4">
        <v>1</v>
      </c>
      <c r="C18" s="4">
        <v>0</v>
      </c>
      <c r="G18" s="10" t="s">
        <v>80</v>
      </c>
      <c r="H18" s="7"/>
      <c r="I18" s="8"/>
      <c r="J18" s="9">
        <f>J13*$J$10</f>
        <v>0.1748530913009718</v>
      </c>
      <c r="M18" s="5"/>
    </row>
    <row r="19" spans="2:13" ht="15">
      <c r="B19" s="4">
        <v>1</v>
      </c>
      <c r="C19" s="4">
        <v>0</v>
      </c>
      <c r="G19" s="10" t="s">
        <v>81</v>
      </c>
      <c r="H19" s="7"/>
      <c r="I19" s="8"/>
      <c r="J19" s="9">
        <f>J14*$J$10</f>
        <v>0.13304676713756905</v>
      </c>
      <c r="M19" s="5"/>
    </row>
    <row r="20" spans="2:13" ht="15">
      <c r="B20" s="4">
        <v>0</v>
      </c>
      <c r="C20" s="4">
        <v>1</v>
      </c>
      <c r="G20" s="10" t="s">
        <v>82</v>
      </c>
      <c r="H20" s="7"/>
      <c r="I20" s="8"/>
      <c r="J20" s="9">
        <f>J15*$J$10</f>
        <v>0.11165636675296069</v>
      </c>
      <c r="M20" s="5"/>
    </row>
    <row r="21" spans="2:3" ht="15">
      <c r="B21" s="4">
        <v>0</v>
      </c>
      <c r="C21" s="4">
        <v>1</v>
      </c>
    </row>
    <row r="22" spans="2:11" ht="15.75">
      <c r="B22" s="4">
        <v>0</v>
      </c>
      <c r="C22" s="4">
        <v>0</v>
      </c>
      <c r="J22" s="15" t="s">
        <v>83</v>
      </c>
      <c r="K22" s="15" t="s">
        <v>84</v>
      </c>
    </row>
    <row r="23" spans="2:11" ht="15">
      <c r="B23" s="4">
        <v>0</v>
      </c>
      <c r="C23" s="4">
        <v>0</v>
      </c>
      <c r="G23" s="10" t="s">
        <v>85</v>
      </c>
      <c r="H23" s="7"/>
      <c r="I23" s="8"/>
      <c r="J23" s="9">
        <f>$J$7-J18</f>
        <v>0.1851469086990282</v>
      </c>
      <c r="K23" s="9">
        <f>$J$7+J18</f>
        <v>0.5348530913009718</v>
      </c>
    </row>
    <row r="24" spans="2:11" ht="15">
      <c r="B24" s="4">
        <v>1</v>
      </c>
      <c r="C24" s="4">
        <v>0</v>
      </c>
      <c r="G24" s="10" t="s">
        <v>86</v>
      </c>
      <c r="H24" s="7"/>
      <c r="I24" s="8"/>
      <c r="J24" s="9">
        <f>$J$7-J19</f>
        <v>0.22695323286243094</v>
      </c>
      <c r="K24" s="9">
        <f>$J$7+J19</f>
        <v>0.493046767137569</v>
      </c>
    </row>
    <row r="25" spans="2:11" ht="15">
      <c r="B25" s="4">
        <v>0</v>
      </c>
      <c r="C25" s="4">
        <v>0</v>
      </c>
      <c r="G25" s="10" t="s">
        <v>87</v>
      </c>
      <c r="H25" s="7"/>
      <c r="I25" s="8"/>
      <c r="J25" s="9">
        <f>$J$7-J20</f>
        <v>0.24834363324703929</v>
      </c>
      <c r="K25" s="9">
        <f>$J$7+J20</f>
        <v>0.4716563667529607</v>
      </c>
    </row>
    <row r="26" spans="2:3" ht="15">
      <c r="B26" s="4">
        <v>0</v>
      </c>
      <c r="C26" s="4">
        <v>1</v>
      </c>
    </row>
    <row r="27" spans="2:3" ht="15">
      <c r="B27" s="4">
        <v>1</v>
      </c>
      <c r="C27" s="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Jayavel Sounderpandian</dc:creator>
  <cp:keywords/>
  <dc:description/>
  <cp:lastModifiedBy>fujikawa</cp:lastModifiedBy>
  <cp:lastPrinted>2000-12-15T10:44:02Z</cp:lastPrinted>
  <dcterms:created xsi:type="dcterms:W3CDTF">1998-07-05T20:47:20Z</dcterms:created>
  <dcterms:modified xsi:type="dcterms:W3CDTF">2010-06-19T11:55:29Z</dcterms:modified>
  <cp:category/>
  <cp:version/>
  <cp:contentType/>
  <cp:contentStatus/>
</cp:coreProperties>
</file>